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onica\OneDrive - Universitatea Politehnica Bucuresti\Desktop\ARACIS 2026 SPD grupa BA\Final\"/>
    </mc:Choice>
  </mc:AlternateContent>
  <xr:revisionPtr revIDLastSave="0" documentId="13_ncr:1_{D9110654-55CC-4382-ADA2-B921E784F8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t functii" sheetId="1" r:id="rId1"/>
    <sheet name="Sheet1" sheetId="2" r:id="rId2"/>
  </sheets>
  <definedNames>
    <definedName name="_xlnm.Print_Titles" localSheetId="0">'Stat functii'!$3:$7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  <c r="E14" i="2"/>
  <c r="G14" i="2" s="1"/>
  <c r="R34" i="1"/>
  <c r="Q34" i="1"/>
  <c r="P34" i="1"/>
  <c r="O34" i="1"/>
  <c r="S33" i="1"/>
  <c r="S32" i="1"/>
  <c r="S31" i="1"/>
  <c r="S30" i="1"/>
  <c r="S29" i="1"/>
  <c r="R25" i="1"/>
  <c r="Q25" i="1"/>
  <c r="P25" i="1"/>
  <c r="O25" i="1"/>
  <c r="S24" i="1"/>
  <c r="S23" i="1"/>
  <c r="S22" i="1"/>
  <c r="E11" i="2"/>
  <c r="G11" i="2" s="1"/>
  <c r="R18" i="1"/>
  <c r="Q18" i="1"/>
  <c r="P18" i="1"/>
  <c r="O18" i="1"/>
  <c r="S17" i="1"/>
  <c r="S16" i="1"/>
  <c r="S15" i="1"/>
  <c r="E7" i="2" l="1"/>
  <c r="G7" i="2" s="1"/>
  <c r="E8" i="2"/>
  <c r="G8" i="2" s="1"/>
  <c r="E17" i="2"/>
  <c r="G17" i="2" s="1"/>
  <c r="E5" i="2"/>
  <c r="E19" i="2" s="1"/>
  <c r="S18" i="1"/>
  <c r="T18" i="1" s="1"/>
  <c r="T19" i="1" s="1"/>
  <c r="S25" i="1"/>
  <c r="T25" i="1" s="1"/>
  <c r="T26" i="1" s="1"/>
  <c r="E16" i="2"/>
  <c r="G16" i="2" s="1"/>
  <c r="E15" i="2"/>
  <c r="G15" i="2" s="1"/>
  <c r="E10" i="2"/>
  <c r="G10" i="2" s="1"/>
  <c r="E12" i="2"/>
  <c r="G12" i="2" s="1"/>
  <c r="E18" i="2"/>
  <c r="G18" i="2" s="1"/>
  <c r="E9" i="2"/>
  <c r="G9" i="2" s="1"/>
  <c r="S34" i="1"/>
  <c r="T34" i="1" s="1"/>
  <c r="T35" i="1" s="1"/>
  <c r="E13" i="2"/>
  <c r="G13" i="2" s="1"/>
  <c r="E6" i="2"/>
  <c r="G6" i="2" s="1"/>
  <c r="T11" i="1"/>
  <c r="T12" i="1" s="1"/>
  <c r="G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Corneliu</author>
  </authors>
  <commentList>
    <comment ref="T5" authorId="0" shapeId="0" xr:uid="{00000000-0006-0000-0000-000001000000}">
      <text>
        <r>
          <rPr>
            <b/>
            <sz val="9"/>
            <rFont val="Tahoma"/>
          </rPr>
          <t>Corneliu:</t>
        </r>
        <r>
          <rPr>
            <sz val="9"/>
            <rFont val="Tahoma"/>
          </rPr>
          <t xml:space="preserve">
Numărul de ore indicat este orientativ</t>
        </r>
      </text>
    </comment>
  </commentList>
</comments>
</file>

<file path=xl/sharedStrings.xml><?xml version="1.0" encoding="utf-8"?>
<sst xmlns="http://schemas.openxmlformats.org/spreadsheetml/2006/main" count="146" uniqueCount="79">
  <si>
    <t>STAT DE FUNCŢII</t>
  </si>
  <si>
    <t>Anul universitar 2025 - 2026</t>
  </si>
  <si>
    <t>Nr.</t>
  </si>
  <si>
    <t>Denumirea postului</t>
  </si>
  <si>
    <t>Numele
şi prenumele
/ Vacant</t>
  </si>
  <si>
    <t>Titlul ştiinţific
(Dr. / Drd.)</t>
  </si>
  <si>
    <t>Vechime în
învăţământ sup.</t>
  </si>
  <si>
    <t>Contract durată nedeterminată (DN) / durată determinată (DD)</t>
  </si>
  <si>
    <t>Denumire disciplină</t>
  </si>
  <si>
    <t>Facultatea</t>
  </si>
  <si>
    <t>Ciclul de studii (L/M)</t>
  </si>
  <si>
    <t>Limba predare (R/E/F/G)</t>
  </si>
  <si>
    <t>Anul de studii</t>
  </si>
  <si>
    <t>Seria</t>
  </si>
  <si>
    <t>Nr. grupe</t>
  </si>
  <si>
    <t>Nr. subgrupe</t>
  </si>
  <si>
    <t>Activităţi didactice</t>
  </si>
  <si>
    <t>Sem. 1</t>
  </si>
  <si>
    <t>Sem. 2</t>
  </si>
  <si>
    <t xml:space="preserve">Medie ore did. </t>
  </si>
  <si>
    <t>Total ore</t>
  </si>
  <si>
    <t>Curs</t>
  </si>
  <si>
    <t>Apl.</t>
  </si>
  <si>
    <t>ore_f săpt.</t>
  </si>
  <si>
    <t>ore_c săpt.</t>
  </si>
  <si>
    <t>ore/an</t>
  </si>
  <si>
    <t>Dr.</t>
  </si>
  <si>
    <t>Total</t>
  </si>
  <si>
    <t>Alte activităţi în norma didactică</t>
  </si>
  <si>
    <t>Norma de cercetare</t>
  </si>
  <si>
    <t xml:space="preserve">TOTAL </t>
  </si>
  <si>
    <t>DN</t>
  </si>
  <si>
    <t>Chimie</t>
  </si>
  <si>
    <t>FIM</t>
  </si>
  <si>
    <t>L</t>
  </si>
  <si>
    <t>R</t>
  </si>
  <si>
    <t>I</t>
  </si>
  <si>
    <t>TR</t>
  </si>
  <si>
    <t>ETTI</t>
  </si>
  <si>
    <t>FILS</t>
  </si>
  <si>
    <t>E</t>
  </si>
  <si>
    <t>IE</t>
  </si>
  <si>
    <t>ISB</t>
  </si>
  <si>
    <t>Conf.</t>
  </si>
  <si>
    <t>IM</t>
  </si>
  <si>
    <t>B+C</t>
  </si>
  <si>
    <t>FIIR</t>
  </si>
  <si>
    <t>Zgarian Roxana</t>
  </si>
  <si>
    <t>C+EA</t>
  </si>
  <si>
    <t>ENG</t>
  </si>
  <si>
    <t>FAIMA</t>
  </si>
  <si>
    <t>Prodana Mariana</t>
  </si>
  <si>
    <t>BA+ BB+ BC</t>
  </si>
  <si>
    <t>AA+ AD</t>
  </si>
  <si>
    <t>Asist.</t>
  </si>
  <si>
    <t>FAC</t>
  </si>
  <si>
    <t>Nota de comanda</t>
  </si>
  <si>
    <t>Diferente</t>
  </si>
  <si>
    <t>Curs-R</t>
  </si>
  <si>
    <t>Lab-R</t>
  </si>
  <si>
    <t>Curs-Engl/FR</t>
  </si>
  <si>
    <t>Lab-Engl/FR</t>
  </si>
  <si>
    <t>AUTOMATICA</t>
  </si>
  <si>
    <t>MECANICA</t>
  </si>
  <si>
    <t>3(2h)+1(1h)</t>
  </si>
  <si>
    <t>IMST</t>
  </si>
  <si>
    <t>12+3(senz)</t>
  </si>
  <si>
    <t>TRANSPORTURI</t>
  </si>
  <si>
    <t>1(mast)+4</t>
  </si>
  <si>
    <t>2(mast)+39</t>
  </si>
  <si>
    <t>AERONAVE</t>
  </si>
  <si>
    <t>FICBI</t>
  </si>
  <si>
    <t>1 (senz)</t>
  </si>
  <si>
    <t>1(senz)</t>
  </si>
  <si>
    <t>1(1h-FR) +1 (engl)</t>
  </si>
  <si>
    <t>2(lab engl) + 5 (sem Engl) + 3 (sem FR)</t>
  </si>
  <si>
    <t>suplim 1H(curs)+1 sg fr+1sg engl</t>
  </si>
  <si>
    <t>ST APLICATE</t>
  </si>
  <si>
    <r>
      <t>Vacant (</t>
    </r>
    <r>
      <rPr>
        <b/>
        <sz val="10"/>
        <color rgb="FFFF0000"/>
        <rFont val="Arial"/>
        <family val="2"/>
      </rPr>
      <t>la PO: ZGARIAN Roxana Gabriela</t>
    </r>
    <r>
      <rPr>
        <b/>
        <sz val="10"/>
        <color indexed="8"/>
        <rFont val="Arial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</si>
</sst>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name val="Calibri"/>
      <scheme val="minor"/>
    </font>
    <font>
      <b/>
      <sz val="12"/>
      <color rgb="FF002060"/>
      <name val="Arial"/>
    </font>
    <font>
      <sz val="12"/>
      <color rgb="FF002060"/>
      <name val="Arial"/>
    </font>
    <font>
      <sz val="11"/>
      <color indexed="8"/>
      <name val="Arial"/>
    </font>
    <font>
      <b/>
      <sz val="8"/>
      <color indexed="8"/>
      <name val="Arial"/>
    </font>
    <font>
      <sz val="10"/>
      <color indexed="8"/>
      <name val="Arial"/>
    </font>
    <font>
      <b/>
      <sz val="10"/>
      <name val="Arial"/>
    </font>
    <font>
      <b/>
      <sz val="10"/>
      <color indexed="8"/>
      <name val="Arial"/>
    </font>
    <font>
      <b/>
      <sz val="11"/>
      <color indexed="8"/>
      <name val="Arial"/>
    </font>
    <font>
      <sz val="6"/>
      <color indexed="8"/>
      <name val="Arial"/>
    </font>
    <font>
      <b/>
      <sz val="7"/>
      <color indexed="8"/>
      <name val="Arial"/>
    </font>
    <font>
      <sz val="7"/>
      <color indexed="8"/>
      <name val="Arial"/>
    </font>
    <font>
      <b/>
      <sz val="11"/>
      <color theme="1"/>
      <name val="Calibri"/>
      <scheme val="minor"/>
    </font>
    <font>
      <b/>
      <sz val="6"/>
      <color indexed="8"/>
      <name val="Arial"/>
    </font>
    <font>
      <sz val="7"/>
      <color rgb="FF002060"/>
      <name val="Arial"/>
    </font>
    <font>
      <b/>
      <sz val="7"/>
      <color rgb="FF002060"/>
      <name val="Arial"/>
    </font>
    <font>
      <sz val="6"/>
      <color theme="1"/>
      <name val="Calibri"/>
      <scheme val="minor"/>
    </font>
    <font>
      <b/>
      <sz val="9"/>
      <name val="Tahoma"/>
    </font>
    <font>
      <sz val="9"/>
      <name val="Tahoma"/>
    </font>
    <font>
      <b/>
      <sz val="10"/>
      <color rgb="FFFF0000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2" borderId="0" xfId="0" applyFill="1"/>
    <xf numFmtId="2" fontId="0" fillId="2" borderId="0" xfId="0" applyNumberFormat="1" applyFill="1"/>
    <xf numFmtId="2" fontId="0" fillId="0" borderId="0" xfId="0" applyNumberFormat="1"/>
    <xf numFmtId="0" fontId="1" fillId="3" borderId="0" xfId="0" applyFont="1" applyFill="1"/>
    <xf numFmtId="2" fontId="1" fillId="3" borderId="0" xfId="0" applyNumberFormat="1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8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2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2" fontId="6" fillId="0" borderId="5" xfId="0" applyNumberFormat="1" applyFont="1" applyBorder="1" applyAlignment="1" applyProtection="1">
      <alignment horizontal="center" vertical="center" wrapText="1"/>
      <protection locked="0"/>
    </xf>
    <xf numFmtId="2" fontId="6" fillId="0" borderId="7" xfId="0" applyNumberFormat="1" applyFont="1" applyBorder="1" applyAlignment="1" applyProtection="1">
      <alignment horizontal="center" vertical="center" wrapText="1"/>
      <protection locked="0"/>
    </xf>
    <xf numFmtId="0" fontId="8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2" fontId="8" fillId="5" borderId="5" xfId="0" applyNumberFormat="1" applyFont="1" applyFill="1" applyBorder="1" applyAlignment="1">
      <alignment horizontal="center" vertical="center" wrapText="1"/>
    </xf>
    <xf numFmtId="2" fontId="8" fillId="5" borderId="7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6" fillId="0" borderId="31" xfId="0" applyFont="1" applyBorder="1" applyAlignment="1" applyProtection="1">
      <alignment horizontal="center" vertical="center" wrapText="1"/>
      <protection locked="0"/>
    </xf>
    <xf numFmtId="2" fontId="6" fillId="0" borderId="13" xfId="0" applyNumberFormat="1" applyFont="1" applyBorder="1" applyAlignment="1" applyProtection="1">
      <alignment horizontal="center" vertical="center" wrapText="1"/>
      <protection locked="0"/>
    </xf>
    <xf numFmtId="2" fontId="6" fillId="0" borderId="14" xfId="0" applyNumberFormat="1" applyFont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2" fontId="5" fillId="5" borderId="39" xfId="0" applyNumberFormat="1" applyFont="1" applyFill="1" applyBorder="1" applyAlignment="1">
      <alignment horizontal="center" vertical="center" wrapText="1"/>
    </xf>
    <xf numFmtId="2" fontId="5" fillId="0" borderId="40" xfId="0" applyNumberFormat="1" applyFont="1" applyBorder="1" applyAlignment="1">
      <alignment horizontal="center" vertical="center" wrapText="1"/>
    </xf>
    <xf numFmtId="1" fontId="6" fillId="0" borderId="41" xfId="0" applyNumberFormat="1" applyFont="1" applyBorder="1" applyAlignment="1" applyProtection="1">
      <alignment horizontal="right" vertical="center" wrapText="1"/>
      <protection locked="0"/>
    </xf>
    <xf numFmtId="2" fontId="6" fillId="5" borderId="42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42" xfId="0" applyNumberFormat="1" applyFont="1" applyBorder="1" applyAlignment="1" applyProtection="1">
      <alignment horizontal="right" vertical="center" wrapText="1"/>
      <protection locked="0"/>
    </xf>
    <xf numFmtId="2" fontId="8" fillId="5" borderId="42" xfId="0" applyNumberFormat="1" applyFont="1" applyFill="1" applyBorder="1" applyAlignment="1">
      <alignment horizontal="center" vertical="center" wrapText="1"/>
    </xf>
    <xf numFmtId="1" fontId="8" fillId="5" borderId="42" xfId="0" applyNumberFormat="1" applyFont="1" applyFill="1" applyBorder="1" applyAlignment="1">
      <alignment horizontal="right" vertical="center" wrapText="1"/>
    </xf>
    <xf numFmtId="1" fontId="8" fillId="0" borderId="42" xfId="0" applyNumberFormat="1" applyFont="1" applyBorder="1" applyAlignment="1" applyProtection="1">
      <alignment horizontal="right" vertical="center" wrapText="1"/>
      <protection locked="0"/>
    </xf>
    <xf numFmtId="2" fontId="8" fillId="4" borderId="43" xfId="0" applyNumberFormat="1" applyFont="1" applyFill="1" applyBorder="1" applyAlignment="1">
      <alignment vertical="center" wrapText="1"/>
    </xf>
    <xf numFmtId="1" fontId="8" fillId="4" borderId="43" xfId="0" applyNumberFormat="1" applyFont="1" applyFill="1" applyBorder="1" applyAlignment="1">
      <alignment horizontal="right" vertical="center" wrapText="1"/>
    </xf>
    <xf numFmtId="2" fontId="6" fillId="5" borderId="4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44" xfId="0" applyNumberFormat="1" applyFont="1" applyBorder="1" applyAlignment="1" applyProtection="1">
      <alignment horizontal="right" vertical="center" wrapText="1"/>
      <protection locked="0"/>
    </xf>
    <xf numFmtId="0" fontId="6" fillId="0" borderId="4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2" fontId="6" fillId="0" borderId="20" xfId="0" applyNumberFormat="1" applyFont="1" applyBorder="1" applyAlignment="1" applyProtection="1">
      <alignment horizontal="center" vertical="center" wrapText="1"/>
      <protection locked="0"/>
    </xf>
    <xf numFmtId="0" fontId="6" fillId="0" borderId="47" xfId="0" applyFont="1" applyBorder="1" applyAlignment="1" applyProtection="1">
      <alignment vertical="center" wrapText="1"/>
      <protection locked="0"/>
    </xf>
    <xf numFmtId="0" fontId="6" fillId="0" borderId="33" xfId="0" applyFont="1" applyBorder="1" applyAlignment="1" applyProtection="1">
      <alignment vertical="center" wrapText="1"/>
      <protection locked="0"/>
    </xf>
    <xf numFmtId="2" fontId="8" fillId="0" borderId="7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8" fillId="4" borderId="7" xfId="0" applyFont="1" applyFill="1" applyBorder="1" applyAlignment="1">
      <alignment horizontal="center" vertical="center"/>
    </xf>
    <xf numFmtId="0" fontId="8" fillId="4" borderId="7" xfId="0" applyFont="1" applyFill="1" applyBorder="1"/>
    <xf numFmtId="0" fontId="6" fillId="0" borderId="7" xfId="0" applyFont="1" applyBorder="1" applyAlignment="1">
      <alignment horizontal="center" vertical="center"/>
    </xf>
    <xf numFmtId="0" fontId="10" fillId="0" borderId="0" xfId="0" applyFont="1"/>
    <xf numFmtId="0" fontId="11" fillId="4" borderId="7" xfId="0" applyFont="1" applyFill="1" applyBorder="1" applyAlignment="1">
      <alignment horizontal="center" vertical="center"/>
    </xf>
    <xf numFmtId="0" fontId="11" fillId="4" borderId="7" xfId="0" applyFont="1" applyFill="1" applyBorder="1"/>
    <xf numFmtId="2" fontId="12" fillId="0" borderId="7" xfId="0" applyNumberFormat="1" applyFont="1" applyBorder="1" applyAlignment="1">
      <alignment horizontal="center" vertical="center"/>
    </xf>
    <xf numFmtId="2" fontId="11" fillId="4" borderId="7" xfId="0" applyNumberFormat="1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/>
    </xf>
    <xf numFmtId="0" fontId="9" fillId="6" borderId="0" xfId="0" applyFont="1" applyFill="1"/>
    <xf numFmtId="0" fontId="0" fillId="6" borderId="0" xfId="0" applyFill="1"/>
    <xf numFmtId="0" fontId="10" fillId="0" borderId="0" xfId="0" applyFont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4" fontId="15" fillId="0" borderId="7" xfId="0" applyNumberFormat="1" applyFont="1" applyBorder="1" applyAlignment="1">
      <alignment vertical="center"/>
    </xf>
    <xf numFmtId="4" fontId="16" fillId="4" borderId="7" xfId="0" applyNumberFormat="1" applyFont="1" applyFill="1" applyBorder="1" applyAlignment="1">
      <alignment vertical="center"/>
    </xf>
    <xf numFmtId="0" fontId="17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2" fontId="5" fillId="5" borderId="36" xfId="0" applyNumberFormat="1" applyFont="1" applyFill="1" applyBorder="1" applyAlignment="1">
      <alignment horizontal="center" vertical="center" wrapText="1"/>
    </xf>
    <xf numFmtId="2" fontId="5" fillId="5" borderId="26" xfId="0" applyNumberFormat="1" applyFont="1" applyFill="1" applyBorder="1" applyAlignment="1">
      <alignment horizontal="center" vertical="center" wrapText="1"/>
    </xf>
    <xf numFmtId="2" fontId="5" fillId="0" borderId="37" xfId="0" applyNumberFormat="1" applyFont="1" applyBorder="1" applyAlignment="1">
      <alignment horizontal="center" vertical="center" wrapText="1"/>
    </xf>
    <xf numFmtId="2" fontId="5" fillId="0" borderId="38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4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000"/>
      <color rgb="FFBFBFBF"/>
      <color rgb="FF002060"/>
      <color rgb="FFDCE6F1"/>
      <color rgb="FFFFFFCC"/>
      <color rgb="FF000000"/>
      <color rgb="FFFF0000"/>
      <color rgb="FF92D05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8"/>
  <sheetViews>
    <sheetView tabSelected="1" zoomScale="110" zoomScaleNormal="110" workbookViewId="0">
      <selection activeCell="G38" sqref="A38:XFD50"/>
    </sheetView>
  </sheetViews>
  <sheetFormatPr defaultColWidth="9.08984375" defaultRowHeight="14.5" x14ac:dyDescent="0.35"/>
  <cols>
    <col min="1" max="1" width="4" style="7" customWidth="1"/>
    <col min="2" max="2" width="6" customWidth="1"/>
    <col min="3" max="3" width="18.81640625" customWidth="1"/>
    <col min="4" max="4" width="4.453125" customWidth="1"/>
    <col min="5" max="5" width="4.36328125" customWidth="1"/>
    <col min="6" max="6" width="7.81640625" customWidth="1"/>
    <col min="7" max="7" width="32.08984375" customWidth="1"/>
    <col min="9" max="9" width="4.81640625" customWidth="1"/>
    <col min="10" max="10" width="6.81640625" customWidth="1"/>
    <col min="11" max="11" width="4" customWidth="1"/>
    <col min="12" max="12" width="8.7265625"/>
    <col min="13" max="13" width="6" customWidth="1"/>
    <col min="14" max="14" width="6.453125" customWidth="1"/>
    <col min="15" max="17" width="5.54296875" customWidth="1"/>
    <col min="18" max="18" width="6.6328125"/>
    <col min="19" max="19" width="5.453125" customWidth="1"/>
    <col min="20" max="20" width="6" customWidth="1"/>
  </cols>
  <sheetData>
    <row r="1" spans="1:20" ht="15.75" customHeight="1" x14ac:dyDescent="0.3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0" ht="15.75" customHeight="1" x14ac:dyDescent="0.35">
      <c r="A2" s="87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1:20" ht="8.5" customHeight="1" x14ac:dyDescent="0.3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47"/>
      <c r="T3" s="9"/>
    </row>
    <row r="4" spans="1:20" ht="14.15" customHeight="1" x14ac:dyDescent="0.35">
      <c r="A4" s="92" t="s">
        <v>2</v>
      </c>
      <c r="B4" s="110" t="s">
        <v>3</v>
      </c>
      <c r="C4" s="104" t="s">
        <v>4</v>
      </c>
      <c r="D4" s="107" t="s">
        <v>5</v>
      </c>
      <c r="E4" s="107" t="s">
        <v>6</v>
      </c>
      <c r="F4" s="131" t="s">
        <v>7</v>
      </c>
      <c r="G4" s="92" t="s">
        <v>8</v>
      </c>
      <c r="H4" s="107" t="s">
        <v>9</v>
      </c>
      <c r="I4" s="107" t="s">
        <v>10</v>
      </c>
      <c r="J4" s="107" t="s">
        <v>11</v>
      </c>
      <c r="K4" s="107" t="s">
        <v>12</v>
      </c>
      <c r="L4" s="110" t="s">
        <v>13</v>
      </c>
      <c r="M4" s="113" t="s">
        <v>14</v>
      </c>
      <c r="N4" s="97" t="s">
        <v>15</v>
      </c>
      <c r="O4" s="89" t="s">
        <v>16</v>
      </c>
      <c r="P4" s="90"/>
      <c r="Q4" s="90"/>
      <c r="R4" s="90"/>
      <c r="S4" s="90"/>
      <c r="T4" s="91"/>
    </row>
    <row r="5" spans="1:20" ht="14.15" customHeight="1" x14ac:dyDescent="0.35">
      <c r="A5" s="95"/>
      <c r="B5" s="111"/>
      <c r="C5" s="105"/>
      <c r="D5" s="108"/>
      <c r="E5" s="108"/>
      <c r="F5" s="132"/>
      <c r="G5" s="95"/>
      <c r="H5" s="108"/>
      <c r="I5" s="108"/>
      <c r="J5" s="108"/>
      <c r="K5" s="108"/>
      <c r="L5" s="111"/>
      <c r="M5" s="114"/>
      <c r="N5" s="98"/>
      <c r="O5" s="92" t="s">
        <v>17</v>
      </c>
      <c r="P5" s="93"/>
      <c r="Q5" s="92" t="s">
        <v>18</v>
      </c>
      <c r="R5" s="94"/>
      <c r="S5" s="100" t="s">
        <v>19</v>
      </c>
      <c r="T5" s="102" t="s">
        <v>20</v>
      </c>
    </row>
    <row r="6" spans="1:20" x14ac:dyDescent="0.35">
      <c r="A6" s="95"/>
      <c r="B6" s="111"/>
      <c r="C6" s="105"/>
      <c r="D6" s="108"/>
      <c r="E6" s="108"/>
      <c r="F6" s="132"/>
      <c r="G6" s="95"/>
      <c r="H6" s="108"/>
      <c r="I6" s="108"/>
      <c r="J6" s="108"/>
      <c r="K6" s="108"/>
      <c r="L6" s="111"/>
      <c r="M6" s="114"/>
      <c r="N6" s="98"/>
      <c r="O6" s="23" t="s">
        <v>21</v>
      </c>
      <c r="P6" s="24" t="s">
        <v>22</v>
      </c>
      <c r="Q6" s="23" t="s">
        <v>21</v>
      </c>
      <c r="R6" s="24" t="s">
        <v>22</v>
      </c>
      <c r="S6" s="101"/>
      <c r="T6" s="103"/>
    </row>
    <row r="7" spans="1:20" ht="27.75" customHeight="1" thickBot="1" x14ac:dyDescent="0.4">
      <c r="A7" s="96"/>
      <c r="B7" s="112"/>
      <c r="C7" s="106"/>
      <c r="D7" s="109"/>
      <c r="E7" s="109"/>
      <c r="F7" s="133"/>
      <c r="G7" s="96"/>
      <c r="H7" s="109"/>
      <c r="I7" s="109"/>
      <c r="J7" s="109"/>
      <c r="K7" s="109"/>
      <c r="L7" s="112"/>
      <c r="M7" s="115"/>
      <c r="N7" s="99"/>
      <c r="O7" s="25" t="s">
        <v>23</v>
      </c>
      <c r="P7" s="26" t="s">
        <v>23</v>
      </c>
      <c r="Q7" s="25" t="s">
        <v>23</v>
      </c>
      <c r="R7" s="48" t="s">
        <v>23</v>
      </c>
      <c r="S7" s="49" t="s">
        <v>24</v>
      </c>
      <c r="T7" s="50" t="s">
        <v>25</v>
      </c>
    </row>
    <row r="8" spans="1:20" hidden="1" x14ac:dyDescent="0.35">
      <c r="A8" s="117"/>
      <c r="B8" s="119"/>
      <c r="C8" s="123"/>
      <c r="D8" s="119"/>
      <c r="E8" s="119"/>
      <c r="F8" s="134"/>
      <c r="G8" s="14"/>
      <c r="H8" s="13"/>
      <c r="I8" s="13"/>
      <c r="J8" s="13"/>
      <c r="K8" s="13"/>
      <c r="L8" s="13"/>
      <c r="M8" s="31"/>
      <c r="N8" s="22"/>
      <c r="O8" s="32"/>
      <c r="P8" s="33"/>
      <c r="Q8" s="32"/>
      <c r="R8" s="33"/>
      <c r="S8" s="52"/>
      <c r="T8" s="53"/>
    </row>
    <row r="9" spans="1:20" hidden="1" x14ac:dyDescent="0.35">
      <c r="A9" s="117"/>
      <c r="B9" s="119"/>
      <c r="C9" s="123"/>
      <c r="D9" s="119"/>
      <c r="E9" s="119"/>
      <c r="F9" s="134"/>
      <c r="G9" s="14"/>
      <c r="H9" s="13"/>
      <c r="I9" s="13"/>
      <c r="J9" s="13"/>
      <c r="K9" s="13"/>
      <c r="L9" s="13"/>
      <c r="M9" s="13"/>
      <c r="N9" s="22"/>
      <c r="O9" s="43"/>
      <c r="P9" s="44"/>
      <c r="Q9" s="32"/>
      <c r="R9" s="33"/>
      <c r="S9" s="52"/>
      <c r="T9" s="53"/>
    </row>
    <row r="10" spans="1:20" hidden="1" x14ac:dyDescent="0.35">
      <c r="A10" s="117"/>
      <c r="B10" s="119"/>
      <c r="C10" s="123"/>
      <c r="D10" s="119"/>
      <c r="E10" s="119"/>
      <c r="F10" s="134"/>
      <c r="G10" s="14"/>
      <c r="H10" s="13"/>
      <c r="I10" s="13"/>
      <c r="J10" s="13"/>
      <c r="K10" s="13"/>
      <c r="L10" s="13"/>
      <c r="M10" s="13"/>
      <c r="N10" s="22"/>
      <c r="O10" s="43"/>
      <c r="P10" s="44"/>
      <c r="Q10" s="32"/>
      <c r="R10" s="33"/>
      <c r="S10" s="52"/>
      <c r="T10" s="53"/>
    </row>
    <row r="11" spans="1:20" hidden="1" x14ac:dyDescent="0.35">
      <c r="A11" s="117"/>
      <c r="B11" s="119"/>
      <c r="C11" s="123"/>
      <c r="D11" s="119"/>
      <c r="E11" s="119"/>
      <c r="F11" s="134"/>
      <c r="G11" s="15"/>
      <c r="H11" s="16"/>
      <c r="I11" s="16"/>
      <c r="J11" s="16"/>
      <c r="K11" s="16"/>
      <c r="L11" s="16"/>
      <c r="M11" s="34"/>
      <c r="N11" s="35"/>
      <c r="O11" s="36"/>
      <c r="P11" s="37"/>
      <c r="Q11" s="36"/>
      <c r="R11" s="37"/>
      <c r="S11" s="54"/>
      <c r="T11" s="55">
        <f>S11*28</f>
        <v>0</v>
      </c>
    </row>
    <row r="12" spans="1:20" hidden="1" x14ac:dyDescent="0.35">
      <c r="A12" s="117"/>
      <c r="B12" s="119"/>
      <c r="C12" s="123"/>
      <c r="D12" s="119"/>
      <c r="E12" s="119"/>
      <c r="F12" s="134"/>
      <c r="G12" s="14"/>
      <c r="H12" s="13"/>
      <c r="I12" s="13"/>
      <c r="J12" s="13"/>
      <c r="K12" s="13"/>
      <c r="L12" s="13"/>
      <c r="M12" s="31"/>
      <c r="N12" s="22"/>
      <c r="O12" s="12"/>
      <c r="P12" s="13"/>
      <c r="Q12" s="12"/>
      <c r="R12" s="13"/>
      <c r="S12" s="52"/>
      <c r="T12" s="56">
        <f>T14-T13-T11</f>
        <v>1376</v>
      </c>
    </row>
    <row r="13" spans="1:20" hidden="1" x14ac:dyDescent="0.35">
      <c r="A13" s="117"/>
      <c r="B13" s="119"/>
      <c r="C13" s="123"/>
      <c r="D13" s="119"/>
      <c r="E13" s="119"/>
      <c r="F13" s="134"/>
      <c r="G13" s="14"/>
      <c r="H13" s="13"/>
      <c r="I13" s="13"/>
      <c r="J13" s="13"/>
      <c r="K13" s="13"/>
      <c r="L13" s="13"/>
      <c r="M13" s="31"/>
      <c r="N13" s="22"/>
      <c r="O13" s="12"/>
      <c r="P13" s="13"/>
      <c r="Q13" s="12"/>
      <c r="R13" s="13"/>
      <c r="S13" s="52"/>
      <c r="T13" s="56">
        <v>344</v>
      </c>
    </row>
    <row r="14" spans="1:20" ht="15" hidden="1" thickBot="1" x14ac:dyDescent="0.4">
      <c r="A14" s="118"/>
      <c r="B14" s="120"/>
      <c r="C14" s="124"/>
      <c r="D14" s="120"/>
      <c r="E14" s="120"/>
      <c r="F14" s="135"/>
      <c r="G14" s="17"/>
      <c r="H14" s="18"/>
      <c r="I14" s="18"/>
      <c r="J14" s="18"/>
      <c r="K14" s="18"/>
      <c r="L14" s="38"/>
      <c r="M14" s="39"/>
      <c r="N14" s="40"/>
      <c r="O14" s="41"/>
      <c r="P14" s="38"/>
      <c r="Q14" s="41"/>
      <c r="R14" s="38"/>
      <c r="S14" s="57"/>
      <c r="T14" s="58">
        <v>1720</v>
      </c>
    </row>
    <row r="15" spans="1:20" ht="15" thickBot="1" x14ac:dyDescent="0.4">
      <c r="A15" s="116">
        <v>9</v>
      </c>
      <c r="B15" s="121" t="s">
        <v>43</v>
      </c>
      <c r="C15" s="125" t="s">
        <v>47</v>
      </c>
      <c r="D15" s="121" t="s">
        <v>26</v>
      </c>
      <c r="E15" s="121">
        <v>23</v>
      </c>
      <c r="F15" s="136" t="s">
        <v>31</v>
      </c>
      <c r="G15" s="11" t="s">
        <v>32</v>
      </c>
      <c r="H15" s="10" t="s">
        <v>46</v>
      </c>
      <c r="I15" s="10" t="s">
        <v>34</v>
      </c>
      <c r="J15" s="10" t="s">
        <v>35</v>
      </c>
      <c r="K15" s="10" t="s">
        <v>36</v>
      </c>
      <c r="L15" s="10" t="s">
        <v>48</v>
      </c>
      <c r="M15" s="27">
        <v>5</v>
      </c>
      <c r="N15" s="28">
        <v>10</v>
      </c>
      <c r="O15" s="29">
        <v>2</v>
      </c>
      <c r="P15" s="44">
        <v>1</v>
      </c>
      <c r="Q15" s="29"/>
      <c r="R15" s="30"/>
      <c r="S15" s="59">
        <f>((O15+Q15)*IF($J15="R",2,IF($J15="E",2.5,IF($J15="F",2.5,IF($J15="G",2.5,0))))+(P15+R15)*IF($J15="R",1,IF($J15="E",1.25,IF($J15="F",1.25,IF($J15="G",1.25,0)))))/2</f>
        <v>2.5</v>
      </c>
      <c r="T15" s="51"/>
    </row>
    <row r="16" spans="1:20" x14ac:dyDescent="0.35">
      <c r="A16" s="117"/>
      <c r="B16" s="122"/>
      <c r="C16" s="126"/>
      <c r="D16" s="122"/>
      <c r="E16" s="122"/>
      <c r="F16" s="137"/>
      <c r="G16" s="11" t="s">
        <v>32</v>
      </c>
      <c r="H16" s="10" t="s">
        <v>37</v>
      </c>
      <c r="I16" s="10" t="s">
        <v>34</v>
      </c>
      <c r="J16" s="10" t="s">
        <v>35</v>
      </c>
      <c r="K16" s="10" t="s">
        <v>36</v>
      </c>
      <c r="L16" s="10" t="s">
        <v>40</v>
      </c>
      <c r="M16" s="10">
        <v>4</v>
      </c>
      <c r="N16" s="28">
        <v>8</v>
      </c>
      <c r="O16" s="29"/>
      <c r="P16" s="30">
        <v>2</v>
      </c>
      <c r="Q16" s="29"/>
      <c r="R16" s="30"/>
      <c r="S16" s="59">
        <f>((O16+Q16)*IF($J16="R",2,IF($J16="E",2.5,IF($J16="F",2.5,IF($J16="G",2.5,0))))+(P16+R16)*IF($J16="R",1,IF($J16="E",1.25,IF($J16="F",1.25,IF($J16="G",1.25,0)))))/2</f>
        <v>1</v>
      </c>
      <c r="T16" s="60"/>
    </row>
    <row r="17" spans="1:20" x14ac:dyDescent="0.35">
      <c r="A17" s="117"/>
      <c r="B17" s="122"/>
      <c r="C17" s="126"/>
      <c r="D17" s="122"/>
      <c r="E17" s="122"/>
      <c r="F17" s="137"/>
      <c r="G17" s="14" t="s">
        <v>32</v>
      </c>
      <c r="H17" s="13" t="s">
        <v>44</v>
      </c>
      <c r="I17" s="13" t="s">
        <v>34</v>
      </c>
      <c r="J17" s="13" t="s">
        <v>35</v>
      </c>
      <c r="K17" s="13" t="s">
        <v>36</v>
      </c>
      <c r="L17" s="13" t="s">
        <v>45</v>
      </c>
      <c r="M17" s="31">
        <v>5</v>
      </c>
      <c r="N17" s="22">
        <v>10</v>
      </c>
      <c r="O17" s="32">
        <v>2</v>
      </c>
      <c r="P17" s="33">
        <v>7</v>
      </c>
      <c r="Q17" s="32"/>
      <c r="R17" s="33"/>
      <c r="S17" s="52">
        <f>((O17+Q17)*IF($J17="R",2,IF($J17="E",2.5,IF($J17="F",2.5,IF($J17="G",2.5,0))))+(P17+R17)*IF($J17="R",1,IF($J17="E",1.25,IF($J17="F",1.25,IF($J17="G",1.25,0)))))/2</f>
        <v>5.5</v>
      </c>
      <c r="T17" s="60"/>
    </row>
    <row r="18" spans="1:20" x14ac:dyDescent="0.35">
      <c r="A18" s="117"/>
      <c r="B18" s="119"/>
      <c r="C18" s="123"/>
      <c r="D18" s="119"/>
      <c r="E18" s="119"/>
      <c r="F18" s="134"/>
      <c r="G18" s="15" t="s">
        <v>27</v>
      </c>
      <c r="H18" s="16"/>
      <c r="I18" s="16"/>
      <c r="J18" s="16"/>
      <c r="K18" s="16"/>
      <c r="L18" s="16"/>
      <c r="M18" s="34"/>
      <c r="N18" s="35"/>
      <c r="O18" s="36">
        <f>SUM(O15:O17)</f>
        <v>4</v>
      </c>
      <c r="P18" s="37">
        <f>SUM(P15:P17)</f>
        <v>10</v>
      </c>
      <c r="Q18" s="36">
        <f>SUM(Q15:Q17)</f>
        <v>0</v>
      </c>
      <c r="R18" s="37">
        <f>SUM(R15:R17)</f>
        <v>0</v>
      </c>
      <c r="S18" s="54">
        <f>SUM(S15:S17)</f>
        <v>9</v>
      </c>
      <c r="T18" s="55">
        <f>S18*28</f>
        <v>252</v>
      </c>
    </row>
    <row r="19" spans="1:20" x14ac:dyDescent="0.35">
      <c r="A19" s="117"/>
      <c r="B19" s="119"/>
      <c r="C19" s="123"/>
      <c r="D19" s="119"/>
      <c r="E19" s="119"/>
      <c r="F19" s="134"/>
      <c r="G19" s="14" t="s">
        <v>28</v>
      </c>
      <c r="H19" s="13"/>
      <c r="I19" s="13"/>
      <c r="J19" s="13"/>
      <c r="K19" s="13"/>
      <c r="L19" s="13"/>
      <c r="M19" s="31"/>
      <c r="N19" s="22"/>
      <c r="O19" s="12"/>
      <c r="P19" s="13"/>
      <c r="Q19" s="12"/>
      <c r="R19" s="13"/>
      <c r="S19" s="52"/>
      <c r="T19" s="56">
        <f>T21-T20-T18</f>
        <v>1124</v>
      </c>
    </row>
    <row r="20" spans="1:20" x14ac:dyDescent="0.35">
      <c r="A20" s="117"/>
      <c r="B20" s="119"/>
      <c r="C20" s="123"/>
      <c r="D20" s="119"/>
      <c r="E20" s="119"/>
      <c r="F20" s="134"/>
      <c r="G20" s="14" t="s">
        <v>29</v>
      </c>
      <c r="H20" s="13"/>
      <c r="I20" s="13"/>
      <c r="J20" s="13"/>
      <c r="K20" s="13"/>
      <c r="L20" s="13"/>
      <c r="M20" s="31"/>
      <c r="N20" s="22"/>
      <c r="O20" s="12"/>
      <c r="P20" s="13"/>
      <c r="Q20" s="12"/>
      <c r="R20" s="13"/>
      <c r="S20" s="52"/>
      <c r="T20" s="56">
        <v>344</v>
      </c>
    </row>
    <row r="21" spans="1:20" ht="15" thickBot="1" x14ac:dyDescent="0.4">
      <c r="A21" s="118"/>
      <c r="B21" s="120"/>
      <c r="C21" s="124"/>
      <c r="D21" s="120"/>
      <c r="E21" s="120"/>
      <c r="F21" s="135"/>
      <c r="G21" s="17" t="s">
        <v>30</v>
      </c>
      <c r="H21" s="18"/>
      <c r="I21" s="18"/>
      <c r="J21" s="18"/>
      <c r="K21" s="18"/>
      <c r="L21" s="38"/>
      <c r="M21" s="39"/>
      <c r="N21" s="40"/>
      <c r="O21" s="41"/>
      <c r="P21" s="38"/>
      <c r="Q21" s="41"/>
      <c r="R21" s="38"/>
      <c r="S21" s="57"/>
      <c r="T21" s="58">
        <v>1720</v>
      </c>
    </row>
    <row r="22" spans="1:20" ht="25.5" thickBot="1" x14ac:dyDescent="0.4">
      <c r="A22" s="116">
        <v>12</v>
      </c>
      <c r="B22" s="121" t="s">
        <v>43</v>
      </c>
      <c r="C22" s="125" t="s">
        <v>51</v>
      </c>
      <c r="D22" s="121" t="s">
        <v>26</v>
      </c>
      <c r="E22" s="121">
        <v>17</v>
      </c>
      <c r="F22" s="136" t="s">
        <v>31</v>
      </c>
      <c r="G22" s="14" t="s">
        <v>32</v>
      </c>
      <c r="H22" s="13" t="s">
        <v>46</v>
      </c>
      <c r="I22" s="13" t="s">
        <v>34</v>
      </c>
      <c r="J22" s="13" t="s">
        <v>35</v>
      </c>
      <c r="K22" s="13" t="s">
        <v>36</v>
      </c>
      <c r="L22" s="13" t="s">
        <v>52</v>
      </c>
      <c r="M22" s="13">
        <v>5</v>
      </c>
      <c r="N22" s="22">
        <v>10</v>
      </c>
      <c r="O22" s="32">
        <v>2</v>
      </c>
      <c r="P22" s="30"/>
      <c r="Q22" s="29"/>
      <c r="R22" s="30"/>
      <c r="S22" s="59">
        <f>((O22+Q22)*IF($J22="R",2,IF($J22="E",2.5,IF($J22="F",2.5,IF($J22="G",2.5,0))))+(P22+R22)*IF($J22="R",1,IF($J22="E",1.25,IF($J22="F",1.25,IF($J22="G",1.25,0)))))/2</f>
        <v>2</v>
      </c>
      <c r="T22" s="51"/>
    </row>
    <row r="23" spans="1:20" x14ac:dyDescent="0.35">
      <c r="A23" s="117"/>
      <c r="B23" s="122"/>
      <c r="C23" s="126"/>
      <c r="D23" s="122"/>
      <c r="E23" s="122"/>
      <c r="F23" s="137"/>
      <c r="G23" s="14" t="s">
        <v>32</v>
      </c>
      <c r="H23" s="13" t="s">
        <v>33</v>
      </c>
      <c r="I23" s="13" t="s">
        <v>34</v>
      </c>
      <c r="J23" s="13" t="s">
        <v>35</v>
      </c>
      <c r="K23" s="13" t="s">
        <v>36</v>
      </c>
      <c r="L23" s="13"/>
      <c r="M23" s="13"/>
      <c r="N23" s="22"/>
      <c r="O23" s="43"/>
      <c r="P23" s="44">
        <v>10</v>
      </c>
      <c r="Q23" s="43"/>
      <c r="R23" s="44"/>
      <c r="S23" s="59">
        <f>((O23+Q23)*IF($J23="R",2,IF($J23="E",2.5,IF($J23="F",2.5,IF($J23="G",2.5,0))))+(P23+R23)*IF($J23="R",1,IF($J23="E",1.25,IF($J23="F",1.25,IF($J23="G",1.25,0)))))/2</f>
        <v>5</v>
      </c>
      <c r="T23" s="60"/>
    </row>
    <row r="24" spans="1:20" x14ac:dyDescent="0.35">
      <c r="A24" s="117"/>
      <c r="B24" s="122"/>
      <c r="C24" s="126"/>
      <c r="D24" s="122"/>
      <c r="E24" s="122"/>
      <c r="F24" s="137"/>
      <c r="G24" s="14" t="s">
        <v>32</v>
      </c>
      <c r="H24" s="13" t="s">
        <v>46</v>
      </c>
      <c r="I24" s="13" t="s">
        <v>34</v>
      </c>
      <c r="J24" s="13" t="s">
        <v>35</v>
      </c>
      <c r="K24" s="13" t="s">
        <v>36</v>
      </c>
      <c r="L24" s="13" t="s">
        <v>53</v>
      </c>
      <c r="M24" s="13">
        <v>5</v>
      </c>
      <c r="N24" s="22">
        <v>9</v>
      </c>
      <c r="O24" s="43">
        <v>2</v>
      </c>
      <c r="P24" s="44"/>
      <c r="Q24" s="43"/>
      <c r="R24" s="44"/>
      <c r="S24" s="59">
        <f>((O24+Q24)*IF($J24="R",2,IF($J24="E",2.5,IF($J24="F",2.5,IF($J24="G",2.5,0))))+(P24+R24)*IF($J24="R",1,IF($J24="E",1.25,IF($J24="F",1.25,IF($J24="G",1.25,0)))))/2</f>
        <v>2</v>
      </c>
      <c r="T24" s="60"/>
    </row>
    <row r="25" spans="1:20" x14ac:dyDescent="0.35">
      <c r="A25" s="117"/>
      <c r="B25" s="119"/>
      <c r="C25" s="123"/>
      <c r="D25" s="119"/>
      <c r="E25" s="119"/>
      <c r="F25" s="134"/>
      <c r="G25" s="15" t="s">
        <v>27</v>
      </c>
      <c r="H25" s="16"/>
      <c r="I25" s="16"/>
      <c r="J25" s="16"/>
      <c r="K25" s="16"/>
      <c r="L25" s="16"/>
      <c r="M25" s="34"/>
      <c r="N25" s="35"/>
      <c r="O25" s="36">
        <f>SUM(O22:O24)</f>
        <v>4</v>
      </c>
      <c r="P25" s="37">
        <f>SUM(P22:P24)</f>
        <v>10</v>
      </c>
      <c r="Q25" s="36">
        <f>SUM(Q22:Q24)</f>
        <v>0</v>
      </c>
      <c r="R25" s="37">
        <f>SUM(R22:R24)</f>
        <v>0</v>
      </c>
      <c r="S25" s="54">
        <f>SUM(S22:S24)</f>
        <v>9</v>
      </c>
      <c r="T25" s="55">
        <f>S25*28</f>
        <v>252</v>
      </c>
    </row>
    <row r="26" spans="1:20" x14ac:dyDescent="0.35">
      <c r="A26" s="117"/>
      <c r="B26" s="119"/>
      <c r="C26" s="123"/>
      <c r="D26" s="119"/>
      <c r="E26" s="119"/>
      <c r="F26" s="134"/>
      <c r="G26" s="14" t="s">
        <v>28</v>
      </c>
      <c r="H26" s="13"/>
      <c r="I26" s="13"/>
      <c r="J26" s="13"/>
      <c r="K26" s="13"/>
      <c r="L26" s="13"/>
      <c r="M26" s="31"/>
      <c r="N26" s="22"/>
      <c r="O26" s="12"/>
      <c r="P26" s="13"/>
      <c r="Q26" s="12"/>
      <c r="R26" s="13"/>
      <c r="S26" s="52"/>
      <c r="T26" s="56">
        <f>T28-T27-T25</f>
        <v>1124</v>
      </c>
    </row>
    <row r="27" spans="1:20" x14ac:dyDescent="0.35">
      <c r="A27" s="117"/>
      <c r="B27" s="119"/>
      <c r="C27" s="123"/>
      <c r="D27" s="119"/>
      <c r="E27" s="119"/>
      <c r="F27" s="134"/>
      <c r="G27" s="14" t="s">
        <v>29</v>
      </c>
      <c r="H27" s="13"/>
      <c r="I27" s="13"/>
      <c r="J27" s="13"/>
      <c r="K27" s="13"/>
      <c r="L27" s="13"/>
      <c r="M27" s="31"/>
      <c r="N27" s="22"/>
      <c r="O27" s="12"/>
      <c r="P27" s="13"/>
      <c r="Q27" s="12"/>
      <c r="R27" s="13"/>
      <c r="S27" s="52"/>
      <c r="T27" s="56">
        <v>344</v>
      </c>
    </row>
    <row r="28" spans="1:20" ht="15" thickBot="1" x14ac:dyDescent="0.4">
      <c r="A28" s="118"/>
      <c r="B28" s="120"/>
      <c r="C28" s="124"/>
      <c r="D28" s="120"/>
      <c r="E28" s="120"/>
      <c r="F28" s="135"/>
      <c r="G28" s="17" t="s">
        <v>30</v>
      </c>
      <c r="H28" s="18"/>
      <c r="I28" s="18"/>
      <c r="J28" s="18"/>
      <c r="K28" s="18"/>
      <c r="L28" s="38"/>
      <c r="M28" s="39"/>
      <c r="N28" s="40"/>
      <c r="O28" s="41"/>
      <c r="P28" s="38"/>
      <c r="Q28" s="41"/>
      <c r="R28" s="38"/>
      <c r="S28" s="57"/>
      <c r="T28" s="58">
        <v>1720</v>
      </c>
    </row>
    <row r="29" spans="1:20" ht="15" thickBot="1" x14ac:dyDescent="0.4">
      <c r="A29" s="116">
        <v>21</v>
      </c>
      <c r="B29" s="121" t="s">
        <v>54</v>
      </c>
      <c r="C29" s="127" t="s">
        <v>78</v>
      </c>
      <c r="D29" s="121" t="s">
        <v>26</v>
      </c>
      <c r="E29" s="121"/>
      <c r="F29" s="136" t="s">
        <v>31</v>
      </c>
      <c r="G29" s="14" t="s">
        <v>32</v>
      </c>
      <c r="H29" s="13" t="s">
        <v>38</v>
      </c>
      <c r="I29" s="13" t="s">
        <v>34</v>
      </c>
      <c r="J29" s="13" t="s">
        <v>35</v>
      </c>
      <c r="K29" s="13" t="s">
        <v>36</v>
      </c>
      <c r="L29" s="13"/>
      <c r="M29" s="13"/>
      <c r="N29" s="22"/>
      <c r="O29" s="29"/>
      <c r="P29" s="33">
        <v>8</v>
      </c>
      <c r="Q29" s="29"/>
      <c r="R29" s="30"/>
      <c r="S29" s="59">
        <f>((O29+Q29)*IF($J29="R",2,IF($J29="E",2.5,IF($J29="F",2.5,IF($J29="G",2.5,0))))+(P29+R29)*IF($J29="R",1,IF($J29="E",1.25,IF($J29="F",1.25,IF($J29="G",1.25,0)))))/2</f>
        <v>4</v>
      </c>
      <c r="T29" s="51"/>
    </row>
    <row r="30" spans="1:20" x14ac:dyDescent="0.35">
      <c r="A30" s="117"/>
      <c r="B30" s="122"/>
      <c r="C30" s="128"/>
      <c r="D30" s="122"/>
      <c r="E30" s="122"/>
      <c r="F30" s="137"/>
      <c r="G30" s="14" t="s">
        <v>32</v>
      </c>
      <c r="H30" s="13" t="s">
        <v>46</v>
      </c>
      <c r="I30" s="13" t="s">
        <v>34</v>
      </c>
      <c r="J30" s="13" t="s">
        <v>35</v>
      </c>
      <c r="K30" s="13" t="s">
        <v>36</v>
      </c>
      <c r="L30" s="13"/>
      <c r="M30" s="13"/>
      <c r="N30" s="42"/>
      <c r="O30" s="43"/>
      <c r="P30" s="33">
        <v>10</v>
      </c>
      <c r="Q30" s="32"/>
      <c r="R30" s="44"/>
      <c r="S30" s="59">
        <f>((O30+Q30)*IF($J30="R",2,IF($J30="E",2.5,IF($J30="F",2.5,IF($J30="G",2.5,0))))+(P30+R30)*IF($J30="R",1,IF($J30="E",1.25,IF($J30="F",1.25,IF($J30="G",1.25,0)))))/2</f>
        <v>5</v>
      </c>
      <c r="T30" s="60"/>
    </row>
    <row r="31" spans="1:20" x14ac:dyDescent="0.35">
      <c r="A31" s="117"/>
      <c r="B31" s="122"/>
      <c r="C31" s="128"/>
      <c r="D31" s="122"/>
      <c r="E31" s="122"/>
      <c r="F31" s="137"/>
      <c r="G31" s="14" t="s">
        <v>32</v>
      </c>
      <c r="H31" s="13" t="s">
        <v>41</v>
      </c>
      <c r="I31" s="13" t="s">
        <v>34</v>
      </c>
      <c r="J31" s="13" t="s">
        <v>35</v>
      </c>
      <c r="K31" s="13" t="s">
        <v>36</v>
      </c>
      <c r="L31" s="13"/>
      <c r="M31" s="13"/>
      <c r="N31" s="22"/>
      <c r="O31" s="32"/>
      <c r="P31" s="63">
        <v>5</v>
      </c>
      <c r="Q31" s="32"/>
      <c r="R31" s="33"/>
      <c r="S31" s="59">
        <f>((O31+Q31)*IF($J31="R",2,IF($J31="E",2.5,IF($J31="F",2.5,IF($J31="G",2.5,0))))+(P31+R31)*IF($J31="R",1,IF($J31="E",1.25,IF($J31="F",1.25,IF($J31="G",1.25,0)))))/2</f>
        <v>2.5</v>
      </c>
      <c r="T31" s="60"/>
    </row>
    <row r="32" spans="1:20" x14ac:dyDescent="0.35">
      <c r="A32" s="117"/>
      <c r="B32" s="122"/>
      <c r="C32" s="128"/>
      <c r="D32" s="122"/>
      <c r="E32" s="122"/>
      <c r="F32" s="137"/>
      <c r="G32" s="14" t="s">
        <v>32</v>
      </c>
      <c r="H32" s="13" t="s">
        <v>49</v>
      </c>
      <c r="I32" s="13" t="s">
        <v>34</v>
      </c>
      <c r="J32" s="13" t="s">
        <v>35</v>
      </c>
      <c r="K32" s="13" t="s">
        <v>36</v>
      </c>
      <c r="L32" s="13"/>
      <c r="M32" s="13"/>
      <c r="N32" s="22"/>
      <c r="O32" s="43"/>
      <c r="P32" s="63">
        <v>5</v>
      </c>
      <c r="Q32" s="43"/>
      <c r="R32" s="44"/>
      <c r="S32" s="59">
        <f>((O32+Q32)*IF($J32="R",2,IF($J32="E",2.5,IF($J32="F",2.5,IF($J32="G",2.5,0))))+(P32+R32)*IF($J32="R",1,IF($J32="E",1.25,IF($J32="F",1.25,IF($J32="G",1.25,0)))))/2</f>
        <v>2.5</v>
      </c>
      <c r="T32" s="60"/>
    </row>
    <row r="33" spans="1:20" x14ac:dyDescent="0.35">
      <c r="A33" s="117"/>
      <c r="B33" s="122"/>
      <c r="C33" s="128"/>
      <c r="D33" s="122"/>
      <c r="E33" s="122"/>
      <c r="F33" s="137"/>
      <c r="G33" s="14" t="s">
        <v>32</v>
      </c>
      <c r="H33" s="19" t="s">
        <v>33</v>
      </c>
      <c r="I33" s="19" t="s">
        <v>34</v>
      </c>
      <c r="J33" s="19" t="s">
        <v>35</v>
      </c>
      <c r="K33" s="19" t="s">
        <v>36</v>
      </c>
      <c r="L33" s="19"/>
      <c r="M33" s="19"/>
      <c r="N33" s="46"/>
      <c r="O33" s="43"/>
      <c r="P33" s="33">
        <v>8</v>
      </c>
      <c r="Q33" s="32"/>
      <c r="R33" s="33"/>
      <c r="S33" s="59">
        <f>((O33+Q33)*IF($J33="R",2,IF($J33="E",2.5,IF($J33="F",2.5,IF($J33="G",2.5,0))))+(P33+R33)*IF($J33="R",1,IF($J33="E",1.25,IF($J33="F",1.25,IF($J33="G",1.25,0)))))/2</f>
        <v>4</v>
      </c>
      <c r="T33" s="60"/>
    </row>
    <row r="34" spans="1:20" x14ac:dyDescent="0.35">
      <c r="A34" s="117"/>
      <c r="B34" s="119"/>
      <c r="C34" s="129"/>
      <c r="D34" s="119"/>
      <c r="E34" s="119"/>
      <c r="F34" s="134"/>
      <c r="G34" s="15" t="s">
        <v>27</v>
      </c>
      <c r="H34" s="16"/>
      <c r="I34" s="16"/>
      <c r="J34" s="16"/>
      <c r="K34" s="16"/>
      <c r="L34" s="16"/>
      <c r="M34" s="34"/>
      <c r="N34" s="35"/>
      <c r="O34" s="36">
        <f>SUM(O29:O33)</f>
        <v>0</v>
      </c>
      <c r="P34" s="66">
        <f>SUM(P29:P33)</f>
        <v>36</v>
      </c>
      <c r="Q34" s="36">
        <f>SUM(Q29:Q33)</f>
        <v>0</v>
      </c>
      <c r="R34" s="37">
        <f>SUM(R29:R33)</f>
        <v>0</v>
      </c>
      <c r="S34" s="54">
        <f>SUM(S29:S33)</f>
        <v>18</v>
      </c>
      <c r="T34" s="55">
        <f>S34*28</f>
        <v>504</v>
      </c>
    </row>
    <row r="35" spans="1:20" x14ac:dyDescent="0.35">
      <c r="A35" s="117"/>
      <c r="B35" s="119"/>
      <c r="C35" s="129"/>
      <c r="D35" s="119"/>
      <c r="E35" s="119"/>
      <c r="F35" s="134"/>
      <c r="G35" s="14" t="s">
        <v>28</v>
      </c>
      <c r="H35" s="13"/>
      <c r="I35" s="13"/>
      <c r="J35" s="13"/>
      <c r="K35" s="13"/>
      <c r="L35" s="13"/>
      <c r="M35" s="31"/>
      <c r="N35" s="22"/>
      <c r="O35" s="12"/>
      <c r="P35" s="13"/>
      <c r="Q35" s="12"/>
      <c r="R35" s="13"/>
      <c r="S35" s="52"/>
      <c r="T35" s="56">
        <f>T37-T36-T34</f>
        <v>1044</v>
      </c>
    </row>
    <row r="36" spans="1:20" x14ac:dyDescent="0.35">
      <c r="A36" s="117"/>
      <c r="B36" s="119"/>
      <c r="C36" s="129"/>
      <c r="D36" s="119"/>
      <c r="E36" s="119"/>
      <c r="F36" s="134"/>
      <c r="G36" s="14" t="s">
        <v>29</v>
      </c>
      <c r="H36" s="13"/>
      <c r="I36" s="13"/>
      <c r="J36" s="13"/>
      <c r="K36" s="13"/>
      <c r="L36" s="13"/>
      <c r="M36" s="31"/>
      <c r="N36" s="22"/>
      <c r="O36" s="12"/>
      <c r="P36" s="13"/>
      <c r="Q36" s="12"/>
      <c r="R36" s="13"/>
      <c r="S36" s="52"/>
      <c r="T36" s="56">
        <v>172</v>
      </c>
    </row>
    <row r="37" spans="1:20" ht="15" thickBot="1" x14ac:dyDescent="0.4">
      <c r="A37" s="118"/>
      <c r="B37" s="120"/>
      <c r="C37" s="130"/>
      <c r="D37" s="120"/>
      <c r="E37" s="120"/>
      <c r="F37" s="135"/>
      <c r="G37" s="17" t="s">
        <v>30</v>
      </c>
      <c r="H37" s="18"/>
      <c r="I37" s="18"/>
      <c r="J37" s="18"/>
      <c r="K37" s="18"/>
      <c r="L37" s="38"/>
      <c r="M37" s="39"/>
      <c r="N37" s="40"/>
      <c r="O37" s="41"/>
      <c r="P37" s="67"/>
      <c r="Q37" s="41"/>
      <c r="R37" s="38"/>
      <c r="S37" s="57"/>
      <c r="T37" s="58">
        <v>1720</v>
      </c>
    </row>
    <row r="38" spans="1:20" hidden="1" x14ac:dyDescent="0.35">
      <c r="A38" s="116"/>
      <c r="B38" s="121"/>
      <c r="C38" s="127"/>
      <c r="D38" s="121"/>
      <c r="E38" s="121"/>
      <c r="F38" s="136"/>
      <c r="G38" s="21"/>
      <c r="H38" s="13"/>
      <c r="I38" s="13"/>
      <c r="J38" s="13"/>
      <c r="K38" s="13"/>
      <c r="L38" s="13"/>
      <c r="M38" s="45"/>
      <c r="N38" s="22"/>
      <c r="O38" s="32"/>
      <c r="P38" s="33"/>
      <c r="Q38" s="32"/>
      <c r="R38" s="33"/>
      <c r="S38" s="59"/>
      <c r="T38" s="51"/>
    </row>
    <row r="39" spans="1:20" hidden="1" x14ac:dyDescent="0.35">
      <c r="A39" s="117"/>
      <c r="B39" s="122"/>
      <c r="C39" s="128"/>
      <c r="D39" s="122"/>
      <c r="E39" s="122"/>
      <c r="F39" s="137"/>
      <c r="G39" s="14"/>
      <c r="H39" s="13"/>
      <c r="I39" s="13"/>
      <c r="J39" s="13"/>
      <c r="K39" s="13"/>
      <c r="L39" s="13"/>
      <c r="M39" s="13"/>
      <c r="N39" s="22"/>
      <c r="O39" s="43"/>
      <c r="P39" s="33"/>
      <c r="Q39" s="43"/>
      <c r="R39" s="44"/>
      <c r="S39" s="59"/>
      <c r="T39" s="60"/>
    </row>
    <row r="40" spans="1:20" hidden="1" x14ac:dyDescent="0.35">
      <c r="A40" s="117"/>
      <c r="B40" s="122"/>
      <c r="C40" s="128"/>
      <c r="D40" s="122"/>
      <c r="E40" s="122"/>
      <c r="F40" s="137"/>
      <c r="G40" s="14"/>
      <c r="H40" s="13"/>
      <c r="I40" s="13"/>
      <c r="J40" s="13"/>
      <c r="K40" s="13"/>
      <c r="L40" s="13"/>
      <c r="M40" s="13"/>
      <c r="N40" s="22"/>
      <c r="O40" s="43"/>
      <c r="P40" s="33"/>
      <c r="Q40" s="43"/>
      <c r="R40" s="44"/>
      <c r="S40" s="59"/>
      <c r="T40" s="60"/>
    </row>
    <row r="41" spans="1:20" hidden="1" x14ac:dyDescent="0.35">
      <c r="A41" s="117"/>
      <c r="B41" s="122"/>
      <c r="C41" s="128"/>
      <c r="D41" s="122"/>
      <c r="E41" s="122"/>
      <c r="F41" s="137"/>
      <c r="G41" s="14"/>
      <c r="H41" s="13"/>
      <c r="I41" s="13"/>
      <c r="J41" s="13"/>
      <c r="K41" s="13"/>
      <c r="L41" s="13"/>
      <c r="M41" s="31"/>
      <c r="N41" s="22"/>
      <c r="O41" s="32"/>
      <c r="P41" s="33"/>
      <c r="Q41" s="32"/>
      <c r="R41" s="33"/>
      <c r="S41" s="59"/>
      <c r="T41" s="60"/>
    </row>
    <row r="42" spans="1:20" hidden="1" x14ac:dyDescent="0.35">
      <c r="A42" s="117"/>
      <c r="B42" s="122"/>
      <c r="C42" s="128"/>
      <c r="D42" s="122"/>
      <c r="E42" s="122"/>
      <c r="F42" s="137"/>
      <c r="G42" s="14"/>
      <c r="H42" s="13"/>
      <c r="I42" s="13"/>
      <c r="J42" s="13"/>
      <c r="K42" s="13"/>
      <c r="L42" s="13"/>
      <c r="M42" s="31"/>
      <c r="N42" s="22"/>
      <c r="O42" s="32"/>
      <c r="P42" s="33"/>
      <c r="Q42" s="32"/>
      <c r="R42" s="33"/>
      <c r="S42" s="59"/>
      <c r="T42" s="60"/>
    </row>
    <row r="43" spans="1:20" hidden="1" x14ac:dyDescent="0.35">
      <c r="A43" s="117"/>
      <c r="B43" s="122"/>
      <c r="C43" s="128"/>
      <c r="D43" s="122"/>
      <c r="E43" s="122"/>
      <c r="F43" s="137"/>
      <c r="G43" s="64"/>
      <c r="H43" s="13"/>
      <c r="I43" s="13"/>
      <c r="J43" s="13"/>
      <c r="K43" s="13"/>
      <c r="L43" s="13"/>
      <c r="M43" s="31"/>
      <c r="N43" s="31"/>
      <c r="O43" s="43"/>
      <c r="P43" s="44"/>
      <c r="Q43" s="43"/>
      <c r="R43" s="44"/>
      <c r="S43" s="59"/>
      <c r="T43" s="60"/>
    </row>
    <row r="44" spans="1:20" hidden="1" x14ac:dyDescent="0.35">
      <c r="A44" s="117"/>
      <c r="B44" s="122"/>
      <c r="C44" s="128"/>
      <c r="D44" s="122"/>
      <c r="E44" s="122"/>
      <c r="F44" s="137"/>
      <c r="G44" s="65"/>
      <c r="H44" s="20"/>
      <c r="I44" s="20"/>
      <c r="J44" s="20"/>
      <c r="K44" s="20"/>
      <c r="L44" s="20"/>
      <c r="M44" s="61"/>
      <c r="N44" s="62"/>
      <c r="O44" s="43"/>
      <c r="P44" s="33"/>
      <c r="Q44" s="43"/>
      <c r="R44" s="44"/>
      <c r="S44" s="59"/>
      <c r="T44" s="60"/>
    </row>
    <row r="45" spans="1:20" hidden="1" x14ac:dyDescent="0.35">
      <c r="A45" s="117"/>
      <c r="B45" s="122"/>
      <c r="C45" s="128"/>
      <c r="D45" s="122"/>
      <c r="E45" s="122"/>
      <c r="F45" s="137"/>
      <c r="G45" s="14"/>
      <c r="H45" s="13"/>
      <c r="I45" s="13"/>
      <c r="J45" s="13"/>
      <c r="K45" s="13"/>
      <c r="L45" s="13"/>
      <c r="M45" s="13"/>
      <c r="N45" s="22"/>
      <c r="O45" s="43"/>
      <c r="P45" s="63"/>
      <c r="Q45" s="43"/>
      <c r="R45" s="44"/>
      <c r="S45" s="59"/>
      <c r="T45" s="60"/>
    </row>
    <row r="46" spans="1:20" hidden="1" x14ac:dyDescent="0.35">
      <c r="A46" s="117"/>
      <c r="B46" s="122"/>
      <c r="C46" s="128"/>
      <c r="D46" s="122"/>
      <c r="E46" s="122"/>
      <c r="F46" s="137"/>
      <c r="G46" s="14"/>
      <c r="H46" s="13"/>
      <c r="I46" s="13"/>
      <c r="J46" s="13"/>
      <c r="K46" s="13"/>
      <c r="L46" s="13"/>
      <c r="M46" s="13"/>
      <c r="N46" s="31"/>
      <c r="O46" s="32"/>
      <c r="P46" s="33"/>
      <c r="Q46" s="32"/>
      <c r="R46" s="33"/>
      <c r="S46" s="59"/>
      <c r="T46" s="60"/>
    </row>
    <row r="47" spans="1:20" hidden="1" x14ac:dyDescent="0.35">
      <c r="A47" s="117"/>
      <c r="B47" s="119"/>
      <c r="C47" s="129"/>
      <c r="D47" s="119"/>
      <c r="E47" s="119"/>
      <c r="F47" s="134"/>
      <c r="G47" s="15"/>
      <c r="H47" s="16"/>
      <c r="I47" s="16"/>
      <c r="J47" s="16"/>
      <c r="K47" s="16"/>
      <c r="L47" s="16"/>
      <c r="M47" s="34"/>
      <c r="N47" s="35"/>
      <c r="O47" s="36"/>
      <c r="P47" s="37"/>
      <c r="Q47" s="36"/>
      <c r="R47" s="37"/>
      <c r="S47" s="54"/>
      <c r="T47" s="55"/>
    </row>
    <row r="48" spans="1:20" hidden="1" x14ac:dyDescent="0.35">
      <c r="A48" s="117"/>
      <c r="B48" s="119"/>
      <c r="C48" s="129"/>
      <c r="D48" s="119"/>
      <c r="E48" s="119"/>
      <c r="F48" s="134"/>
      <c r="G48" s="14"/>
      <c r="H48" s="13"/>
      <c r="I48" s="13"/>
      <c r="J48" s="13"/>
      <c r="K48" s="13"/>
      <c r="L48" s="13"/>
      <c r="M48" s="31"/>
      <c r="N48" s="22"/>
      <c r="O48" s="12"/>
      <c r="P48" s="13"/>
      <c r="Q48" s="12"/>
      <c r="R48" s="13"/>
      <c r="S48" s="52"/>
      <c r="T48" s="56"/>
    </row>
    <row r="49" spans="1:20" hidden="1" x14ac:dyDescent="0.35">
      <c r="A49" s="117"/>
      <c r="B49" s="119"/>
      <c r="C49" s="129"/>
      <c r="D49" s="119"/>
      <c r="E49" s="119"/>
      <c r="F49" s="134"/>
      <c r="G49" s="14"/>
      <c r="H49" s="13"/>
      <c r="I49" s="13"/>
      <c r="J49" s="13"/>
      <c r="K49" s="13"/>
      <c r="L49" s="13"/>
      <c r="M49" s="31"/>
      <c r="N49" s="22"/>
      <c r="O49" s="12"/>
      <c r="P49" s="13"/>
      <c r="Q49" s="12"/>
      <c r="R49" s="13"/>
      <c r="S49" s="52"/>
      <c r="T49" s="56"/>
    </row>
    <row r="50" spans="1:20" hidden="1" x14ac:dyDescent="0.35">
      <c r="A50" s="118"/>
      <c r="B50" s="120"/>
      <c r="C50" s="130"/>
      <c r="D50" s="120"/>
      <c r="E50" s="120"/>
      <c r="F50" s="135"/>
      <c r="G50" s="17"/>
      <c r="H50" s="18"/>
      <c r="I50" s="18"/>
      <c r="J50" s="18"/>
      <c r="K50" s="18"/>
      <c r="L50" s="38"/>
      <c r="M50" s="39"/>
      <c r="N50" s="40"/>
      <c r="O50" s="41"/>
      <c r="P50" s="38"/>
      <c r="Q50" s="41"/>
      <c r="R50" s="38"/>
      <c r="S50" s="57"/>
      <c r="T50" s="58"/>
    </row>
    <row r="51" spans="1:20" x14ac:dyDescent="0.3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35">
      <c r="A52" s="68"/>
      <c r="B52" s="9"/>
      <c r="C52" s="69"/>
      <c r="D52" s="69"/>
      <c r="E52" s="69"/>
      <c r="F52" s="69"/>
      <c r="G52" s="47"/>
      <c r="H52" s="69"/>
      <c r="I52" s="69"/>
      <c r="J52" s="69"/>
      <c r="K52" s="69"/>
      <c r="L52" s="69"/>
      <c r="M52" s="69"/>
      <c r="N52" s="69"/>
      <c r="O52" s="69"/>
      <c r="P52" s="69"/>
      <c r="Q52" s="47"/>
      <c r="R52" s="69"/>
      <c r="S52" s="47"/>
      <c r="T52" s="9"/>
    </row>
    <row r="53" spans="1:20" x14ac:dyDescent="0.35">
      <c r="A53" s="8"/>
      <c r="B53" s="68"/>
      <c r="C53" s="68"/>
      <c r="D53" s="68"/>
      <c r="E53" s="68"/>
      <c r="F53" s="68"/>
      <c r="G53" s="70"/>
      <c r="H53" s="70"/>
      <c r="I53" s="70"/>
      <c r="J53" s="70"/>
      <c r="K53" s="81"/>
      <c r="L53" s="81"/>
      <c r="M53" s="81"/>
      <c r="N53" s="81"/>
      <c r="O53" s="68"/>
      <c r="P53" s="68"/>
      <c r="Q53" s="68"/>
      <c r="R53" s="68"/>
      <c r="S53" s="68"/>
      <c r="T53" s="68"/>
    </row>
    <row r="54" spans="1:20" x14ac:dyDescent="0.35">
      <c r="B54" s="9"/>
      <c r="C54" s="9"/>
      <c r="D54" s="9"/>
      <c r="E54" s="9"/>
      <c r="F54" s="9"/>
      <c r="G54" s="71"/>
      <c r="H54" s="72"/>
      <c r="I54" s="72"/>
      <c r="J54" s="70"/>
      <c r="K54" s="73"/>
      <c r="L54" s="73"/>
      <c r="M54" s="73"/>
      <c r="N54" s="73"/>
      <c r="O54" s="9"/>
      <c r="P54" s="9"/>
      <c r="Q54" s="9"/>
      <c r="R54" s="9"/>
      <c r="S54" s="9"/>
      <c r="T54" s="9"/>
    </row>
    <row r="55" spans="1:20" x14ac:dyDescent="0.35">
      <c r="B55" s="9"/>
      <c r="C55" s="9"/>
      <c r="D55" s="9"/>
      <c r="E55" s="9"/>
      <c r="F55" s="9"/>
      <c r="G55" s="71"/>
      <c r="H55" s="72"/>
      <c r="I55" s="72"/>
      <c r="J55" s="70"/>
      <c r="K55" s="73"/>
      <c r="L55" s="73"/>
      <c r="M55" s="73"/>
      <c r="N55" s="73"/>
      <c r="O55" s="9"/>
      <c r="P55" s="9"/>
      <c r="Q55" s="9"/>
      <c r="R55" s="9"/>
      <c r="S55" s="9"/>
      <c r="T55" s="9"/>
    </row>
    <row r="56" spans="1:20" x14ac:dyDescent="0.35">
      <c r="B56" s="9"/>
      <c r="C56" s="9"/>
      <c r="D56" s="9"/>
      <c r="E56" s="9"/>
      <c r="F56" s="9"/>
      <c r="G56" s="71"/>
      <c r="H56" s="72"/>
      <c r="I56" s="72"/>
      <c r="J56" s="70"/>
      <c r="K56" s="73"/>
      <c r="L56" s="73"/>
      <c r="M56" s="73"/>
      <c r="N56" s="73"/>
      <c r="O56" s="9"/>
      <c r="P56" s="9"/>
      <c r="Q56" s="9"/>
      <c r="R56" s="9"/>
      <c r="S56" s="9"/>
      <c r="T56" s="9"/>
    </row>
    <row r="57" spans="1:20" x14ac:dyDescent="0.35">
      <c r="B57" s="9"/>
      <c r="C57" s="9"/>
      <c r="D57" s="9"/>
      <c r="E57" s="9"/>
      <c r="F57" s="9"/>
      <c r="G57" s="71"/>
      <c r="H57" s="72"/>
      <c r="I57" s="72"/>
      <c r="J57" s="70"/>
      <c r="K57" s="73"/>
      <c r="L57" s="73"/>
      <c r="M57" s="73"/>
      <c r="N57" s="73"/>
      <c r="O57" s="9"/>
      <c r="P57" s="9"/>
      <c r="Q57" s="9"/>
      <c r="R57" s="9"/>
      <c r="S57" s="9"/>
      <c r="T57" s="9"/>
    </row>
    <row r="58" spans="1:20" x14ac:dyDescent="0.35">
      <c r="B58" s="9"/>
      <c r="C58" s="9"/>
      <c r="D58" s="9"/>
      <c r="E58" s="9"/>
      <c r="F58" s="9"/>
      <c r="G58" s="71"/>
      <c r="H58" s="70"/>
      <c r="I58" s="70"/>
      <c r="J58" s="70"/>
      <c r="K58" s="73"/>
      <c r="L58" s="73"/>
      <c r="M58" s="73"/>
      <c r="N58" s="73"/>
      <c r="O58" s="9"/>
      <c r="P58" s="9"/>
      <c r="Q58" s="9"/>
      <c r="R58" s="9"/>
      <c r="S58" s="9"/>
      <c r="T58" s="9"/>
    </row>
    <row r="59" spans="1:20" x14ac:dyDescent="0.35">
      <c r="B59" s="9"/>
      <c r="C59" s="9"/>
      <c r="D59" s="9"/>
      <c r="E59" s="9"/>
      <c r="F59" s="9"/>
      <c r="G59" s="73"/>
      <c r="H59" s="73"/>
      <c r="I59" s="73"/>
      <c r="J59" s="73"/>
      <c r="K59" s="73"/>
      <c r="L59" s="73"/>
      <c r="M59" s="73"/>
      <c r="N59" s="73"/>
      <c r="O59" s="9"/>
      <c r="P59" s="9"/>
      <c r="Q59" s="9"/>
      <c r="R59" s="9"/>
      <c r="S59" s="9"/>
      <c r="T59" s="9"/>
    </row>
    <row r="60" spans="1:20" x14ac:dyDescent="0.35">
      <c r="B60" s="68"/>
      <c r="C60" s="68"/>
      <c r="D60" s="68"/>
      <c r="E60" s="68"/>
      <c r="F60" s="68"/>
      <c r="G60" s="74"/>
      <c r="H60" s="74"/>
      <c r="I60" s="74"/>
      <c r="J60" s="74"/>
      <c r="K60" s="81"/>
      <c r="L60" s="82"/>
      <c r="M60" s="82"/>
      <c r="N60" s="82"/>
      <c r="O60" s="68"/>
      <c r="P60" s="68"/>
      <c r="Q60" s="68"/>
      <c r="R60" s="68"/>
      <c r="S60" s="68"/>
      <c r="T60" s="68"/>
    </row>
    <row r="61" spans="1:20" x14ac:dyDescent="0.35">
      <c r="B61" s="9"/>
      <c r="C61" s="9"/>
      <c r="D61" s="9"/>
      <c r="E61" s="9"/>
      <c r="F61" s="9"/>
      <c r="G61" s="75"/>
      <c r="H61" s="76"/>
      <c r="I61" s="76"/>
      <c r="J61" s="77"/>
      <c r="K61" s="73"/>
      <c r="L61" s="83"/>
      <c r="M61" s="83"/>
      <c r="N61" s="84"/>
      <c r="O61" s="9"/>
      <c r="P61" s="9"/>
      <c r="Q61" s="9"/>
      <c r="R61" s="9"/>
      <c r="S61" s="9"/>
      <c r="T61" s="9"/>
    </row>
    <row r="62" spans="1:20" x14ac:dyDescent="0.35">
      <c r="G62" s="75"/>
      <c r="H62" s="76"/>
      <c r="I62" s="76"/>
      <c r="J62" s="77"/>
      <c r="K62" s="85"/>
      <c r="L62" s="83"/>
      <c r="M62" s="83"/>
      <c r="N62" s="84"/>
    </row>
    <row r="63" spans="1:20" x14ac:dyDescent="0.35">
      <c r="G63" s="75"/>
      <c r="H63" s="76"/>
      <c r="I63" s="76"/>
      <c r="J63" s="77"/>
      <c r="K63" s="85"/>
      <c r="L63" s="83"/>
      <c r="M63" s="83"/>
      <c r="N63" s="84"/>
    </row>
    <row r="64" spans="1:20" x14ac:dyDescent="0.35">
      <c r="G64" s="75"/>
      <c r="H64" s="76"/>
      <c r="I64" s="76"/>
      <c r="J64" s="77"/>
      <c r="K64" s="85"/>
      <c r="L64" s="83"/>
      <c r="M64" s="83"/>
      <c r="N64" s="84"/>
    </row>
    <row r="65" spans="3:14" x14ac:dyDescent="0.35">
      <c r="G65" s="75"/>
      <c r="H65" s="77"/>
      <c r="I65" s="77"/>
      <c r="J65" s="77"/>
      <c r="K65" s="85"/>
      <c r="L65" s="84"/>
      <c r="M65" s="84"/>
      <c r="N65" s="84"/>
    </row>
    <row r="67" spans="3:14" x14ac:dyDescent="0.35">
      <c r="C67" s="78"/>
      <c r="D67" s="78"/>
      <c r="E67" s="78"/>
      <c r="F67" s="78"/>
      <c r="G67" s="79"/>
      <c r="H67" s="80"/>
      <c r="I67" s="80"/>
      <c r="J67" s="80"/>
      <c r="K67" s="80"/>
      <c r="L67" s="80"/>
      <c r="M67" s="80"/>
      <c r="N67" s="80"/>
    </row>
    <row r="68" spans="3:14" x14ac:dyDescent="0.35">
      <c r="C68" s="80"/>
      <c r="D68" s="80"/>
      <c r="E68" s="80"/>
      <c r="F68" s="80"/>
      <c r="G68" s="79"/>
      <c r="H68" s="80"/>
      <c r="I68" s="80"/>
      <c r="J68" s="80"/>
      <c r="K68" s="80"/>
      <c r="L68" s="80"/>
      <c r="M68" s="80"/>
      <c r="N68" s="80"/>
    </row>
  </sheetData>
  <sheetProtection insertRows="0" deleteRows="0" selectLockedCells="1"/>
  <mergeCells count="51">
    <mergeCell ref="G4:G7"/>
    <mergeCell ref="H4:H7"/>
    <mergeCell ref="I4:I7"/>
    <mergeCell ref="E8:E14"/>
    <mergeCell ref="E15:E21"/>
    <mergeCell ref="E22:E28"/>
    <mergeCell ref="E38:E50"/>
    <mergeCell ref="F4:F7"/>
    <mergeCell ref="F8:F14"/>
    <mergeCell ref="F15:F21"/>
    <mergeCell ref="F22:F28"/>
    <mergeCell ref="E29:E37"/>
    <mergeCell ref="F29:F37"/>
    <mergeCell ref="F38:F50"/>
    <mergeCell ref="D8:D14"/>
    <mergeCell ref="D15:D21"/>
    <mergeCell ref="D22:D28"/>
    <mergeCell ref="D29:D37"/>
    <mergeCell ref="D38:D50"/>
    <mergeCell ref="C8:C14"/>
    <mergeCell ref="C15:C21"/>
    <mergeCell ref="C22:C28"/>
    <mergeCell ref="C29:C37"/>
    <mergeCell ref="C38:C50"/>
    <mergeCell ref="A29:A37"/>
    <mergeCell ref="A38:A50"/>
    <mergeCell ref="B4:B7"/>
    <mergeCell ref="B8:B14"/>
    <mergeCell ref="B15:B21"/>
    <mergeCell ref="B22:B28"/>
    <mergeCell ref="A22:A28"/>
    <mergeCell ref="A8:A14"/>
    <mergeCell ref="A15:A21"/>
    <mergeCell ref="B29:B37"/>
    <mergeCell ref="B38:B50"/>
    <mergeCell ref="A1:T1"/>
    <mergeCell ref="A2:T2"/>
    <mergeCell ref="O4:T4"/>
    <mergeCell ref="O5:P5"/>
    <mergeCell ref="Q5:R5"/>
    <mergeCell ref="A4:A7"/>
    <mergeCell ref="N4:N7"/>
    <mergeCell ref="S5:S6"/>
    <mergeCell ref="T5:T6"/>
    <mergeCell ref="C4:C7"/>
    <mergeCell ref="D4:D7"/>
    <mergeCell ref="E4:E7"/>
    <mergeCell ref="J4:J7"/>
    <mergeCell ref="K4:K7"/>
    <mergeCell ref="L4:L7"/>
    <mergeCell ref="M4:M7"/>
  </mergeCells>
  <printOptions horizontalCentered="1"/>
  <pageMargins left="0.2" right="0.11944444444444401" top="0.97986111111111096" bottom="0.97986111111111096" header="0.30972222222222201" footer="0.50972222222222197"/>
  <pageSetup paperSize="9" scale="91" fitToHeight="0" orientation="landscape"/>
  <headerFooter>
    <oddHeader>&amp;L&amp;BFacultatea de Inginerie Chimică și Biotehnologii
Departamentul de Chimie Generală&amp;R&amp;"arial"&amp;BUniversitatea de Știință și Tehnologie Politehnica București
Avizat Rector, Mihnea COSTOIU</oddHeader>
    <oddFooter>&amp;L&amp;"Arial"Decan,&amp;B
Cristina ORBECI&amp;C&amp;10&amp;P  /  &amp;N
D.I.R.U.,&amp;B
Gheorghe DINU&amp;R&amp;"Arial"&amp;10Director departament,&amp;B
Daniela IONITA</oddFooter>
  </headerFooter>
  <rowBreaks count="2" manualBreakCount="2">
    <brk id="7" max="16383" man="1"/>
    <brk id="14" max="16383" man="1"/>
  </row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L20"/>
  <sheetViews>
    <sheetView workbookViewId="0">
      <selection activeCell="F15" sqref="F15"/>
    </sheetView>
  </sheetViews>
  <sheetFormatPr defaultColWidth="8.6328125" defaultRowHeight="14.5" x14ac:dyDescent="0.35"/>
  <cols>
    <col min="4" max="4" width="19.81640625" customWidth="1"/>
    <col min="5" max="5" width="12.6328125" customWidth="1"/>
    <col min="6" max="6" width="19.54296875" customWidth="1"/>
    <col min="9" max="9" width="17" customWidth="1"/>
    <col min="10" max="10" width="10.6328125" customWidth="1"/>
    <col min="11" max="11" width="13.1796875" customWidth="1"/>
    <col min="12" max="12" width="11.54296875" customWidth="1"/>
  </cols>
  <sheetData>
    <row r="4" spans="4:12" x14ac:dyDescent="0.35">
      <c r="D4" t="s">
        <v>55</v>
      </c>
      <c r="E4" t="s">
        <v>21</v>
      </c>
      <c r="F4" t="s">
        <v>56</v>
      </c>
      <c r="G4" t="s">
        <v>57</v>
      </c>
      <c r="I4" t="s">
        <v>58</v>
      </c>
      <c r="J4" t="s">
        <v>59</v>
      </c>
      <c r="K4" t="s">
        <v>60</v>
      </c>
      <c r="L4" t="s">
        <v>61</v>
      </c>
    </row>
    <row r="5" spans="4:12" x14ac:dyDescent="0.35">
      <c r="D5" s="1" t="s">
        <v>41</v>
      </c>
      <c r="E5" s="2" t="e">
        <f>('Stat functii'!#REF!+'Stat functii'!#REF!+'Stat functii'!#REF!+'Stat functii'!S40+'Stat functii'!S31+'Stat functii'!#REF!+'Stat functii'!#REF!)*28</f>
        <v>#REF!</v>
      </c>
      <c r="F5" s="2">
        <v>532</v>
      </c>
      <c r="G5" t="e">
        <f t="shared" ref="G5:G18" si="0">F5-E5</f>
        <v>#REF!</v>
      </c>
      <c r="I5">
        <v>2</v>
      </c>
      <c r="J5">
        <v>22</v>
      </c>
      <c r="K5">
        <v>1</v>
      </c>
      <c r="L5">
        <v>4</v>
      </c>
    </row>
    <row r="6" spans="4:12" x14ac:dyDescent="0.35">
      <c r="D6" s="1" t="s">
        <v>49</v>
      </c>
      <c r="E6" s="2" t="e">
        <f>('Stat functii'!#REF!+'Stat functii'!#REF!+'Stat functii'!#REF!+'Stat functii'!S45+'Stat functii'!#REF!+'Stat functii'!S32)*28</f>
        <v>#REF!</v>
      </c>
      <c r="F6" s="2">
        <v>504</v>
      </c>
      <c r="G6" t="e">
        <f t="shared" si="0"/>
        <v>#REF!</v>
      </c>
      <c r="I6">
        <v>3</v>
      </c>
      <c r="J6">
        <v>24</v>
      </c>
    </row>
    <row r="7" spans="4:12" x14ac:dyDescent="0.35">
      <c r="D7" s="1" t="s">
        <v>62</v>
      </c>
      <c r="E7" s="2" t="e">
        <f>('Stat functii'!#REF!+'Stat functii'!#REF!+'Stat functii'!#REF!+'Stat functii'!#REF!+'Stat functii'!S42)*28</f>
        <v>#REF!</v>
      </c>
      <c r="F7" s="2">
        <v>504</v>
      </c>
      <c r="G7" t="e">
        <f t="shared" si="0"/>
        <v>#REF!</v>
      </c>
      <c r="I7">
        <v>3</v>
      </c>
      <c r="J7">
        <v>24</v>
      </c>
    </row>
    <row r="8" spans="4:12" x14ac:dyDescent="0.35">
      <c r="D8" s="1" t="s">
        <v>38</v>
      </c>
      <c r="E8" s="2" t="e">
        <f>('Stat functii'!#REF!+'Stat functii'!#REF!+'Stat functii'!#REF!+'Stat functii'!#REF!+'Stat functii'!#REF!+'Stat functii'!#REF!+'Stat functii'!S29+'Stat functii'!S38+'Stat functii'!#REF!+'Stat functii'!#REF!+'Stat functii'!#REF!+'Stat functii'!#REF!+'Stat functii'!#REF!+'Stat functii'!#REF!)*28</f>
        <v>#REF!</v>
      </c>
      <c r="F8" s="2">
        <v>1172.5</v>
      </c>
      <c r="G8" t="e">
        <f t="shared" si="0"/>
        <v>#REF!</v>
      </c>
      <c r="I8">
        <v>6</v>
      </c>
      <c r="J8">
        <v>49</v>
      </c>
      <c r="K8">
        <v>1</v>
      </c>
      <c r="L8">
        <v>8</v>
      </c>
    </row>
    <row r="9" spans="4:12" x14ac:dyDescent="0.35">
      <c r="D9" s="1" t="s">
        <v>63</v>
      </c>
      <c r="E9" s="2" t="e">
        <f>('Stat functii'!S8+'Stat functii'!S17+'Stat functii'!#REF!+'Stat functii'!S41+'Stat functii'!#REF!)*28</f>
        <v>#REF!</v>
      </c>
      <c r="F9" s="2">
        <v>476</v>
      </c>
      <c r="G9" t="e">
        <f t="shared" si="0"/>
        <v>#REF!</v>
      </c>
      <c r="I9" t="s">
        <v>64</v>
      </c>
      <c r="J9">
        <v>28</v>
      </c>
    </row>
    <row r="10" spans="4:12" x14ac:dyDescent="0.35">
      <c r="D10" t="s">
        <v>65</v>
      </c>
      <c r="E10" s="3" t="e">
        <f>('Stat functii'!S10+'Stat functii'!#REF!+'Stat functii'!S15+'Stat functii'!S22+'Stat functii'!S24+'Stat functii'!#REF!+'Stat functii'!#REF!+'Stat functii'!S44+'Stat functii'!S30+'Stat functii'!#REF!)*28</f>
        <v>#REF!</v>
      </c>
      <c r="F10" s="3">
        <v>882</v>
      </c>
      <c r="G10" t="e">
        <f t="shared" si="0"/>
        <v>#REF!</v>
      </c>
      <c r="I10">
        <v>4</v>
      </c>
      <c r="J10">
        <v>44</v>
      </c>
      <c r="K10">
        <v>1</v>
      </c>
      <c r="L10">
        <v>9</v>
      </c>
    </row>
    <row r="11" spans="4:12" x14ac:dyDescent="0.35">
      <c r="D11" s="1" t="s">
        <v>42</v>
      </c>
      <c r="E11" s="2" t="e">
        <f>('Stat functii'!#REF!+'Stat functii'!#REF!+'Stat functii'!#REF!)*28</f>
        <v>#REF!</v>
      </c>
      <c r="F11" s="2">
        <v>210</v>
      </c>
      <c r="G11" t="e">
        <f t="shared" si="0"/>
        <v>#REF!</v>
      </c>
      <c r="I11">
        <v>1</v>
      </c>
      <c r="J11" t="s">
        <v>66</v>
      </c>
    </row>
    <row r="12" spans="4:12" x14ac:dyDescent="0.35">
      <c r="D12" s="1" t="s">
        <v>67</v>
      </c>
      <c r="E12" s="2" t="e">
        <f>('Stat functii'!#REF!+'Stat functii'!S9+'Stat functii'!#REF!+'Stat functii'!#REF!+'Stat functii'!#REF!+'Stat functii'!#REF!+'Stat functii'!S16+'Stat functii'!#REF!)*28</f>
        <v>#REF!</v>
      </c>
      <c r="F12" s="2">
        <v>728</v>
      </c>
      <c r="G12" s="1" t="e">
        <f t="shared" si="0"/>
        <v>#REF!</v>
      </c>
      <c r="I12" t="s">
        <v>68</v>
      </c>
      <c r="J12" t="s">
        <v>69</v>
      </c>
    </row>
    <row r="13" spans="4:12" x14ac:dyDescent="0.35">
      <c r="D13" s="4" t="s">
        <v>70</v>
      </c>
      <c r="E13" s="5" t="e">
        <f>('Stat functii'!#REF!+'Stat functii'!#REF!+'Stat functii'!#REF!+'Stat functii'!#REF!)*28</f>
        <v>#REF!</v>
      </c>
      <c r="F13" s="5">
        <v>308</v>
      </c>
      <c r="G13" t="e">
        <f t="shared" si="0"/>
        <v>#REF!</v>
      </c>
      <c r="I13">
        <v>2</v>
      </c>
      <c r="J13">
        <v>14</v>
      </c>
    </row>
    <row r="14" spans="4:12" x14ac:dyDescent="0.35">
      <c r="D14" s="1" t="s">
        <v>71</v>
      </c>
      <c r="E14" s="2" t="e">
        <f>(('Stat functii'!#REF!)+('Stat functii'!#REF!))*28</f>
        <v>#REF!</v>
      </c>
      <c r="F14" s="2">
        <v>154</v>
      </c>
      <c r="G14" t="e">
        <f t="shared" si="0"/>
        <v>#REF!</v>
      </c>
      <c r="I14" t="s">
        <v>72</v>
      </c>
      <c r="J14" t="s">
        <v>73</v>
      </c>
    </row>
    <row r="15" spans="4:12" ht="58" x14ac:dyDescent="0.35">
      <c r="D15" s="1" t="s">
        <v>39</v>
      </c>
      <c r="E15" s="2" t="e">
        <f>('Stat functii'!#REF!+'Stat functii'!#REF!+'Stat functii'!#REF!+'Stat functii'!#REF!+'Stat functii'!#REF!+'Stat functii'!#REF!+'Stat functii'!S46+'Stat functii'!#REF!+'Stat functii'!#REF!)*28</f>
        <v>#REF!</v>
      </c>
      <c r="F15" s="2">
        <v>437.5</v>
      </c>
      <c r="G15" t="e">
        <f t="shared" si="0"/>
        <v>#REF!</v>
      </c>
      <c r="I15" t="s">
        <v>74</v>
      </c>
      <c r="J15" s="6" t="s">
        <v>75</v>
      </c>
      <c r="K15" s="6" t="s">
        <v>76</v>
      </c>
    </row>
    <row r="16" spans="4:12" x14ac:dyDescent="0.35">
      <c r="D16" s="1" t="s">
        <v>77</v>
      </c>
      <c r="E16" s="2" t="e">
        <f>('Stat functii'!#REF!+'Stat functii'!S39)*28</f>
        <v>#REF!</v>
      </c>
      <c r="F16" s="2">
        <v>154</v>
      </c>
      <c r="G16" t="e">
        <f t="shared" si="0"/>
        <v>#REF!</v>
      </c>
      <c r="I16">
        <v>1</v>
      </c>
      <c r="J16">
        <v>10</v>
      </c>
    </row>
    <row r="17" spans="4:10" x14ac:dyDescent="0.35">
      <c r="D17" s="1" t="s">
        <v>50</v>
      </c>
      <c r="E17" s="2" t="e">
        <f>('Stat functii'!#REF!+'Stat functii'!#REF!)*28</f>
        <v>#REF!</v>
      </c>
      <c r="F17" s="2">
        <v>336</v>
      </c>
      <c r="G17" t="e">
        <f t="shared" si="0"/>
        <v>#REF!</v>
      </c>
      <c r="I17">
        <v>1</v>
      </c>
      <c r="J17">
        <v>20</v>
      </c>
    </row>
    <row r="18" spans="4:10" x14ac:dyDescent="0.35">
      <c r="D18" s="1" t="s">
        <v>33</v>
      </c>
      <c r="E18" s="2" t="e">
        <f>('Stat functii'!#REF!+'Stat functii'!#REF!+'Stat functii'!S23+'Stat functii'!#REF!+'Stat functii'!#REF!+'Stat functii'!#REF!+'Stat functii'!#REF!+'Stat functii'!S33+'Stat functii'!#REF!+'Stat functii'!#REF!+'Stat functii'!#REF!+'Stat functii'!#REF!+'Stat functii'!S43)*28</f>
        <v>#REF!</v>
      </c>
      <c r="F18" s="2">
        <v>988.68</v>
      </c>
      <c r="G18" t="e">
        <f t="shared" si="0"/>
        <v>#REF!</v>
      </c>
    </row>
    <row r="19" spans="4:10" x14ac:dyDescent="0.35">
      <c r="E19" t="e">
        <f>SUM(E5:E18)</f>
        <v>#REF!</v>
      </c>
    </row>
    <row r="20" spans="4:10" x14ac:dyDescent="0.35">
      <c r="F20">
        <f>SUM(F5:F19)</f>
        <v>7386.68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 functii</vt:lpstr>
      <vt:lpstr>Sheet1</vt:lpstr>
      <vt:lpstr>'Stat functii'!Print_Titles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Mariana Prodana (77040)</cp:lastModifiedBy>
  <cp:lastPrinted>2018-07-11T05:34:00Z</cp:lastPrinted>
  <dcterms:created xsi:type="dcterms:W3CDTF">2011-07-18T10:25:00Z</dcterms:created>
  <dcterms:modified xsi:type="dcterms:W3CDTF">2026-08-27T08:03:17Z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1033-12.2.0.23131</vt:lpwstr>
  </property>
  <property fmtid="{D5CDD505-2E9C-101B-9397-08002B2CF9AE}" pid="3" name="ICV">
    <vt:lpwstr>8472D1593F524CF5BDCBFFF8B6C36DE3_13</vt:lpwstr>
  </property>
</Properties>
</file>